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ОБРАНИЕ 2026\"/>
    </mc:Choice>
  </mc:AlternateContent>
  <xr:revisionPtr revIDLastSave="0" documentId="8_{ECF84796-0684-46EE-A34F-71F3805545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мета" sheetId="1" r:id="rId1"/>
  </sheets>
  <definedNames>
    <definedName name="_xlnm.Print_Area" localSheetId="0">Смета!$A$1:$D$48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4" i="1" l="1"/>
  <c r="D17" i="1"/>
  <c r="D25" i="1"/>
  <c r="D30" i="1"/>
  <c r="D37" i="1" l="1"/>
  <c r="D26" i="1"/>
  <c r="D27" i="1" s="1"/>
  <c r="D9" i="1"/>
  <c r="D38" i="1"/>
  <c r="D6" i="1"/>
  <c r="D5" i="1"/>
  <c r="D7" i="1"/>
  <c r="D14" i="1"/>
  <c r="D20" i="1" s="1"/>
  <c r="D10" i="1" l="1"/>
  <c r="D11" i="1" s="1"/>
  <c r="D39" i="1" s="1"/>
  <c r="D41" i="1" l="1"/>
  <c r="D43" i="1" l="1"/>
  <c r="B46" i="1" s="1"/>
  <c r="B48" i="1" s="1"/>
</calcChain>
</file>

<file path=xl/sharedStrings.xml><?xml version="1.0" encoding="utf-8"?>
<sst xmlns="http://schemas.openxmlformats.org/spreadsheetml/2006/main" count="103" uniqueCount="97">
  <si>
    <t>№ п.п.</t>
  </si>
  <si>
    <t>1. Заработанная плата (оклад) по штатному расписанию</t>
  </si>
  <si>
    <t>1.1.</t>
  </si>
  <si>
    <t>Председатель</t>
  </si>
  <si>
    <t>1.2.</t>
  </si>
  <si>
    <t>Бухгалтер</t>
  </si>
  <si>
    <t>1.3.</t>
  </si>
  <si>
    <t>Электрик или ГПХ</t>
  </si>
  <si>
    <t>1.4.</t>
  </si>
  <si>
    <t>1.5.</t>
  </si>
  <si>
    <t>IT специалист (опрос эл.счетчиков)</t>
  </si>
  <si>
    <t>1.6.</t>
  </si>
  <si>
    <t>сумма ЗП * итого налогов 32,1%</t>
  </si>
  <si>
    <t>Итого:</t>
  </si>
  <si>
    <t>сумма ЗП + ИН32,1%</t>
  </si>
  <si>
    <t>2. Общие хозяйственные расходы</t>
  </si>
  <si>
    <t>2.1</t>
  </si>
  <si>
    <t>Хозяйственные расходы</t>
  </si>
  <si>
    <t>2.2</t>
  </si>
  <si>
    <r>
      <rPr>
        <sz val="11"/>
        <rFont val="Calibri"/>
        <family val="2"/>
        <charset val="204"/>
      </rPr>
      <t>Служебная мобильная связь</t>
    </r>
    <r>
      <rPr>
        <strike/>
        <sz val="11"/>
        <color rgb="FFFF0000"/>
        <rFont val="Calibri"/>
        <family val="2"/>
        <charset val="204"/>
      </rPr>
      <t xml:space="preserve"> </t>
    </r>
  </si>
  <si>
    <t>550 руб. х 12 мес.</t>
  </si>
  <si>
    <t>2.3</t>
  </si>
  <si>
    <t>2.4</t>
  </si>
  <si>
    <t>2.5</t>
  </si>
  <si>
    <t>Расходы на водомерный узел и Дом Правления (электроэнергия для обогрева и освещение).</t>
  </si>
  <si>
    <t>2.6</t>
  </si>
  <si>
    <t xml:space="preserve"> 12 мес.</t>
  </si>
  <si>
    <t>Юридические услуги</t>
  </si>
  <si>
    <t>по разделу 2</t>
  </si>
  <si>
    <t>3. Прочие расходы</t>
  </si>
  <si>
    <t>3.1</t>
  </si>
  <si>
    <t>Оплата услуг банка</t>
  </si>
  <si>
    <t>ведение счета, проведение платежей ЮЛ, инкассация и др.</t>
  </si>
  <si>
    <t>3.2</t>
  </si>
  <si>
    <t>Земельный налог</t>
  </si>
  <si>
    <t>кадастровая стоимость * 0,01%</t>
  </si>
  <si>
    <t>3.3</t>
  </si>
  <si>
    <t>Уличное освещение</t>
  </si>
  <si>
    <t>3.4</t>
  </si>
  <si>
    <t>Вывоз мусора Невский Экологический Оператор</t>
  </si>
  <si>
    <t>3.5</t>
  </si>
  <si>
    <t>Обслуживание бухгалтерской программы</t>
  </si>
  <si>
    <t>СБИС + 1С обновления</t>
  </si>
  <si>
    <t>по разделу 3</t>
  </si>
  <si>
    <t>4. Плановые мероприятия</t>
  </si>
  <si>
    <t>4.1</t>
  </si>
  <si>
    <t>по разделу 4</t>
  </si>
  <si>
    <t>5. Плановая организационная деятельность СНТ</t>
  </si>
  <si>
    <t>5.1</t>
  </si>
  <si>
    <t>5.2</t>
  </si>
  <si>
    <t>5.3</t>
  </si>
  <si>
    <t>Непредвиденные расходы</t>
  </si>
  <si>
    <r>
      <rPr>
        <sz val="11"/>
        <color rgb="FF000000"/>
        <rFont val="Symbol"/>
        <family val="1"/>
        <charset val="2"/>
      </rPr>
      <t>»5</t>
    </r>
    <r>
      <rPr>
        <sz val="11"/>
        <rFont val="Calibri"/>
        <family val="2"/>
        <charset val="204"/>
      </rPr>
      <t>% от сметы</t>
    </r>
  </si>
  <si>
    <t>по разделу 5</t>
  </si>
  <si>
    <t>ИТОГО ПО СМЕТЕ:</t>
  </si>
  <si>
    <t>4.2</t>
  </si>
  <si>
    <t>4.3</t>
  </si>
  <si>
    <t>руб.</t>
  </si>
  <si>
    <t>Планируемая общая сумма сбора членских взносов для полноценного функционирования СНТ "Ленинградский аэропорт" по смете составляет:</t>
  </si>
  <si>
    <t>Статья</t>
  </si>
  <si>
    <t>Расчет затрат (описание)</t>
  </si>
  <si>
    <t>Всего, руб.</t>
  </si>
  <si>
    <t>Обслуживание и ведение сайта, оплата хостинга</t>
  </si>
  <si>
    <t>Почтовые услуги</t>
  </si>
  <si>
    <t>ориентировочно</t>
  </si>
  <si>
    <t>Водопроводчик или ГПХ</t>
  </si>
  <si>
    <t>7 000 руб. х 6 мес.</t>
  </si>
  <si>
    <t>4.4</t>
  </si>
  <si>
    <t>5 раз*12000 руб</t>
  </si>
  <si>
    <t>Покос травы</t>
  </si>
  <si>
    <t>26 000 руб. х 12 мес.</t>
  </si>
  <si>
    <t>29 000 руб. х 12 мес.</t>
  </si>
  <si>
    <t>согласно прибров учета (аналитика)</t>
  </si>
  <si>
    <t>8 улиц+2 дублёра х 3 раза за сезон</t>
  </si>
  <si>
    <t xml:space="preserve">Ямочный ремонт дорог (8 улиц+дублёр Пилотов) </t>
  </si>
  <si>
    <t>Асфальтная крошка</t>
  </si>
  <si>
    <t>20м3 *10 машин*10 улиц*30000 рубл</t>
  </si>
  <si>
    <t>7500 руб. х 12 мес.</t>
  </si>
  <si>
    <t>5747 руб. х 12 мес.</t>
  </si>
  <si>
    <r>
      <t>8 ра</t>
    </r>
    <r>
      <rPr>
        <sz val="11"/>
        <color rgb="FFFF0000"/>
        <rFont val="Calibri"/>
        <family val="2"/>
        <charset val="204"/>
      </rPr>
      <t>з</t>
    </r>
    <r>
      <rPr>
        <sz val="11"/>
        <rFont val="Calibri"/>
        <family val="2"/>
        <charset val="204"/>
      </rPr>
      <t>*6м3*4 мес*1555,82 руб.+ 4 раз *6м3 *3 мес* 1633,62 руб.+4 раза*6м3*4 мес* 1633,62руб.+ 8 раз *6м3 *1 мес* 1633,62руб</t>
    </r>
  </si>
  <si>
    <t>Перечисления в пенсионный фонд 30,0% и соц.страхование общее 2,1% = итого налогов 32,1%</t>
  </si>
  <si>
    <t>1250 руб*12 мес+2500 руб хостинг</t>
  </si>
  <si>
    <t xml:space="preserve">  Проект сметы расходов на 2026-2027г. СНТ "ЛенАэропорт"  </t>
  </si>
  <si>
    <t>(погрузчик+подсобник)6 смен*8 часов*30000 рубл</t>
  </si>
  <si>
    <t>ведение дел в судах, оплата обязательных платежей,госпошлин</t>
  </si>
  <si>
    <t>1,5кВт х 24ч. х 30 дней х 6 месяцев х 6,63руб.кВт</t>
  </si>
  <si>
    <t>Обслуживание водопровода,  аварийные работы, внеплановые работы</t>
  </si>
  <si>
    <t>Обслуживание трансформатора, аварийные работы, внеплановые работы</t>
  </si>
  <si>
    <t>Лампы, уличные светильники,  хоз. инвентаря, ремонт инвентаря, бензин: для триммера, бензопилы, мотопомпы; масло, леска</t>
  </si>
  <si>
    <t>Канцелярские расходы, расходы на делопроизводство (бумага, картриджи и пр.)</t>
  </si>
  <si>
    <t>Чистка улиц в зимнее (снежное) время, трактор для уборки снега</t>
  </si>
  <si>
    <t xml:space="preserve">Исходя из количества участков СНТ - 218 (2 участка относятся к собственности СНТ "Ленинградский Аэропорт", в расчете не учитываются) сумма членских взносов на период 2026-2027 год будет составлять  с каждого участка СНТ "Ленинградский аэропорт": </t>
  </si>
  <si>
    <t>Утверждена решением Правления 23.05.2026 г.</t>
  </si>
  <si>
    <t>2.7</t>
  </si>
  <si>
    <t>4.5</t>
  </si>
  <si>
    <t>Проведение субботника</t>
  </si>
  <si>
    <t>вывоз мусора, мурорные мешки,перчатки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</si>
</sst>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₽"/>
    <numFmt numFmtId="165" formatCode="#,##0.00\ _₽"/>
  </numFmts>
  <fonts count="18" x14ac:knownFonts="1">
    <font>
      <sz val="11"/>
      <name val="Calibri"/>
      <scheme val="minor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6"/>
      <name val="Calibri"/>
      <family val="2"/>
      <charset val="204"/>
    </font>
    <font>
      <strike/>
      <sz val="11"/>
      <color rgb="FFFF0000"/>
      <name val="Calibri"/>
      <family val="2"/>
      <charset val="204"/>
    </font>
    <font>
      <sz val="11"/>
      <color rgb="FF000000"/>
      <name val="Symbol"/>
      <family val="1"/>
      <charset val="2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b/>
      <u/>
      <sz val="14"/>
      <color rgb="FF000000"/>
      <name val="Calibri"/>
      <family val="2"/>
      <charset val="204"/>
    </font>
    <font>
      <b/>
      <u/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Fill="1" applyBorder="1" applyAlignment="1">
      <alignment horizontal="right" vertical="center" wrapText="1"/>
    </xf>
    <xf numFmtId="3" fontId="5" fillId="0" borderId="13" xfId="0" applyNumberFormat="1" applyFont="1" applyFill="1" applyBorder="1" applyAlignment="1">
      <alignment horizontal="righ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right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right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3" fontId="7" fillId="3" borderId="13" xfId="0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164" fontId="14" fillId="0" borderId="4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165" fontId="14" fillId="0" borderId="4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Border="1" applyAlignment="1">
      <alignment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22" xfId="0" applyNumberFormat="1" applyFont="1" applyFill="1" applyBorder="1" applyAlignment="1">
      <alignment horizontal="right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0"/>
  <sheetViews>
    <sheetView tabSelected="1" view="pageBreakPreview" zoomScale="85" zoomScaleNormal="85" zoomScaleSheetLayoutView="85" workbookViewId="0">
      <selection activeCell="E32" sqref="E32"/>
    </sheetView>
  </sheetViews>
  <sheetFormatPr defaultColWidth="14.42578125" defaultRowHeight="15" customHeight="1" x14ac:dyDescent="0.25"/>
  <cols>
    <col min="1" max="1" width="5.28515625" style="8" customWidth="1"/>
    <col min="2" max="2" width="57" style="8" customWidth="1"/>
    <col min="3" max="3" width="66.5703125" style="8" customWidth="1"/>
    <col min="4" max="4" width="31" style="8" customWidth="1"/>
    <col min="5" max="5" width="52.7109375" style="8" customWidth="1"/>
    <col min="6" max="11" width="8.7109375" style="8" customWidth="1"/>
    <col min="12" max="16384" width="14.42578125" style="8"/>
  </cols>
  <sheetData>
    <row r="1" spans="1:5" ht="14.25" customHeight="1" x14ac:dyDescent="0.25">
      <c r="A1" s="58" t="s">
        <v>82</v>
      </c>
      <c r="B1" s="59"/>
      <c r="C1" s="59"/>
      <c r="D1" s="59"/>
      <c r="E1" s="7"/>
    </row>
    <row r="2" spans="1:5" ht="27" customHeight="1" thickBot="1" x14ac:dyDescent="0.3">
      <c r="A2" s="63" t="s">
        <v>92</v>
      </c>
      <c r="B2" s="59"/>
      <c r="C2" s="59"/>
      <c r="D2" s="59"/>
      <c r="E2" s="7"/>
    </row>
    <row r="3" spans="1:5" ht="30.75" customHeight="1" x14ac:dyDescent="0.25">
      <c r="A3" s="17" t="s">
        <v>0</v>
      </c>
      <c r="B3" s="18" t="s">
        <v>59</v>
      </c>
      <c r="C3" s="18" t="s">
        <v>60</v>
      </c>
      <c r="D3" s="19" t="s">
        <v>61</v>
      </c>
      <c r="E3" s="9"/>
    </row>
    <row r="4" spans="1:5" ht="16.5" customHeight="1" x14ac:dyDescent="0.25">
      <c r="A4" s="60" t="s">
        <v>1</v>
      </c>
      <c r="B4" s="61"/>
      <c r="C4" s="61"/>
      <c r="D4" s="62"/>
      <c r="E4" s="7"/>
    </row>
    <row r="5" spans="1:5" ht="14.25" customHeight="1" x14ac:dyDescent="0.25">
      <c r="A5" s="20" t="s">
        <v>2</v>
      </c>
      <c r="B5" s="1" t="s">
        <v>3</v>
      </c>
      <c r="C5" s="5" t="s">
        <v>71</v>
      </c>
      <c r="D5" s="21">
        <f>29000*12</f>
        <v>348000</v>
      </c>
      <c r="E5" s="7"/>
    </row>
    <row r="6" spans="1:5" ht="14.25" customHeight="1" x14ac:dyDescent="0.25">
      <c r="A6" s="20" t="s">
        <v>4</v>
      </c>
      <c r="B6" s="1" t="s">
        <v>5</v>
      </c>
      <c r="C6" s="5" t="s">
        <v>70</v>
      </c>
      <c r="D6" s="21">
        <f>26000*12</f>
        <v>312000</v>
      </c>
      <c r="E6" s="7"/>
    </row>
    <row r="7" spans="1:5" ht="13.9" customHeight="1" x14ac:dyDescent="0.25">
      <c r="A7" s="20" t="s">
        <v>6</v>
      </c>
      <c r="B7" s="1" t="s">
        <v>7</v>
      </c>
      <c r="C7" s="5" t="s">
        <v>77</v>
      </c>
      <c r="D7" s="21">
        <f>7500*12</f>
        <v>90000</v>
      </c>
      <c r="E7" s="7"/>
    </row>
    <row r="8" spans="1:5" ht="14.25" customHeight="1" x14ac:dyDescent="0.25">
      <c r="A8" s="20" t="s">
        <v>8</v>
      </c>
      <c r="B8" s="12" t="s">
        <v>65</v>
      </c>
      <c r="C8" s="5" t="s">
        <v>66</v>
      </c>
      <c r="D8" s="21">
        <v>42000</v>
      </c>
      <c r="E8" s="7"/>
    </row>
    <row r="9" spans="1:5" ht="14.25" customHeight="1" x14ac:dyDescent="0.25">
      <c r="A9" s="20" t="s">
        <v>9</v>
      </c>
      <c r="B9" s="1" t="s">
        <v>10</v>
      </c>
      <c r="C9" s="5" t="s">
        <v>78</v>
      </c>
      <c r="D9" s="21">
        <f>5747*12</f>
        <v>68964</v>
      </c>
      <c r="E9" s="7"/>
    </row>
    <row r="10" spans="1:5" ht="61.5" customHeight="1" x14ac:dyDescent="0.25">
      <c r="A10" s="20" t="s">
        <v>11</v>
      </c>
      <c r="B10" s="13" t="s">
        <v>80</v>
      </c>
      <c r="C10" s="2" t="s">
        <v>12</v>
      </c>
      <c r="D10" s="21">
        <f>(D5+D6+D7+D8+D9)*0.3+(D5+D6+D7+D8+D9)*0.021</f>
        <v>276369.44399999996</v>
      </c>
      <c r="E10" s="7"/>
    </row>
    <row r="11" spans="1:5" ht="18" customHeight="1" x14ac:dyDescent="0.25">
      <c r="A11" s="20"/>
      <c r="B11" s="3" t="s">
        <v>13</v>
      </c>
      <c r="C11" s="2" t="s">
        <v>14</v>
      </c>
      <c r="D11" s="22">
        <f>D5+D6+D7+D8+D9+D10</f>
        <v>1137333.4439999999</v>
      </c>
      <c r="E11" s="7"/>
    </row>
    <row r="12" spans="1:5" ht="18.75" customHeight="1" x14ac:dyDescent="0.25">
      <c r="A12" s="60" t="s">
        <v>15</v>
      </c>
      <c r="B12" s="61"/>
      <c r="C12" s="61"/>
      <c r="D12" s="62"/>
      <c r="E12" s="7"/>
    </row>
    <row r="13" spans="1:5" ht="45" customHeight="1" x14ac:dyDescent="0.25">
      <c r="A13" s="20" t="s">
        <v>16</v>
      </c>
      <c r="B13" s="1" t="s">
        <v>17</v>
      </c>
      <c r="C13" s="5" t="s">
        <v>88</v>
      </c>
      <c r="D13" s="23">
        <v>62000</v>
      </c>
      <c r="E13" s="7"/>
    </row>
    <row r="14" spans="1:5" ht="28.5" customHeight="1" x14ac:dyDescent="0.25">
      <c r="A14" s="20" t="s">
        <v>18</v>
      </c>
      <c r="B14" s="1" t="s">
        <v>19</v>
      </c>
      <c r="C14" s="5" t="s">
        <v>20</v>
      </c>
      <c r="D14" s="23">
        <f>550*12</f>
        <v>6600</v>
      </c>
      <c r="E14" s="7"/>
    </row>
    <row r="15" spans="1:5" ht="28.5" customHeight="1" x14ac:dyDescent="0.25">
      <c r="A15" s="20" t="s">
        <v>21</v>
      </c>
      <c r="B15" s="12" t="s">
        <v>62</v>
      </c>
      <c r="C15" s="5" t="s">
        <v>81</v>
      </c>
      <c r="D15" s="23">
        <v>17500</v>
      </c>
      <c r="E15" s="7"/>
    </row>
    <row r="16" spans="1:5" ht="30" customHeight="1" x14ac:dyDescent="0.25">
      <c r="A16" s="20" t="s">
        <v>22</v>
      </c>
      <c r="B16" s="12" t="s">
        <v>63</v>
      </c>
      <c r="C16" s="5" t="s">
        <v>64</v>
      </c>
      <c r="D16" s="23">
        <v>2000</v>
      </c>
      <c r="E16" s="7"/>
    </row>
    <row r="17" spans="1:5" ht="31.5" customHeight="1" x14ac:dyDescent="0.25">
      <c r="A17" s="20" t="s">
        <v>23</v>
      </c>
      <c r="B17" s="1" t="s">
        <v>24</v>
      </c>
      <c r="C17" s="5" t="s">
        <v>85</v>
      </c>
      <c r="D17" s="24">
        <f>1.5*24*30*6*6.63</f>
        <v>42962.400000000001</v>
      </c>
      <c r="E17" s="7"/>
    </row>
    <row r="18" spans="1:5" ht="30.95" customHeight="1" x14ac:dyDescent="0.25">
      <c r="A18" s="20" t="s">
        <v>25</v>
      </c>
      <c r="B18" s="13" t="s">
        <v>89</v>
      </c>
      <c r="C18" s="2" t="s">
        <v>26</v>
      </c>
      <c r="D18" s="23">
        <v>5000</v>
      </c>
      <c r="E18" s="7"/>
    </row>
    <row r="19" spans="1:5" ht="32.25" customHeight="1" x14ac:dyDescent="0.25">
      <c r="A19" s="27" t="s">
        <v>93</v>
      </c>
      <c r="B19" s="1" t="s">
        <v>27</v>
      </c>
      <c r="C19" s="13" t="s">
        <v>84</v>
      </c>
      <c r="D19" s="23">
        <v>30000</v>
      </c>
      <c r="E19" s="7"/>
    </row>
    <row r="20" spans="1:5" ht="15.75" customHeight="1" x14ac:dyDescent="0.25">
      <c r="A20" s="25"/>
      <c r="B20" s="3" t="s">
        <v>13</v>
      </c>
      <c r="C20" s="4" t="s">
        <v>28</v>
      </c>
      <c r="D20" s="26">
        <f>SUM(D13:D19)</f>
        <v>166062.39999999999</v>
      </c>
      <c r="E20" s="7"/>
    </row>
    <row r="21" spans="1:5" ht="18" customHeight="1" x14ac:dyDescent="0.25">
      <c r="A21" s="60" t="s">
        <v>29</v>
      </c>
      <c r="B21" s="61"/>
      <c r="C21" s="61"/>
      <c r="D21" s="62"/>
      <c r="E21" s="7"/>
    </row>
    <row r="22" spans="1:5" ht="22.5" customHeight="1" x14ac:dyDescent="0.25">
      <c r="A22" s="20" t="s">
        <v>30</v>
      </c>
      <c r="B22" s="1" t="s">
        <v>31</v>
      </c>
      <c r="C22" s="2" t="s">
        <v>32</v>
      </c>
      <c r="D22" s="23">
        <v>40000</v>
      </c>
      <c r="E22" s="7"/>
    </row>
    <row r="23" spans="1:5" ht="21.75" customHeight="1" x14ac:dyDescent="0.25">
      <c r="A23" s="20" t="s">
        <v>33</v>
      </c>
      <c r="B23" s="1" t="s">
        <v>34</v>
      </c>
      <c r="C23" s="2" t="s">
        <v>35</v>
      </c>
      <c r="D23" s="23">
        <v>1774</v>
      </c>
      <c r="E23" s="7"/>
    </row>
    <row r="24" spans="1:5" ht="36" customHeight="1" x14ac:dyDescent="0.25">
      <c r="A24" s="20" t="s">
        <v>36</v>
      </c>
      <c r="B24" s="13" t="s">
        <v>37</v>
      </c>
      <c r="C24" s="5" t="s">
        <v>72</v>
      </c>
      <c r="D24" s="24">
        <v>120000</v>
      </c>
      <c r="E24" s="7"/>
    </row>
    <row r="25" spans="1:5" ht="56.45" customHeight="1" x14ac:dyDescent="0.25">
      <c r="A25" s="20" t="s">
        <v>38</v>
      </c>
      <c r="B25" s="1" t="s">
        <v>39</v>
      </c>
      <c r="C25" s="5" t="s">
        <v>79</v>
      </c>
      <c r="D25" s="23">
        <f>(4*48)*1555.62+(7*24+1*48)*1633.62</f>
        <v>651540.96</v>
      </c>
      <c r="E25" s="7"/>
    </row>
    <row r="26" spans="1:5" ht="18.75" customHeight="1" x14ac:dyDescent="0.25">
      <c r="A26" s="20" t="s">
        <v>40</v>
      </c>
      <c r="B26" s="1" t="s">
        <v>41</v>
      </c>
      <c r="C26" s="2" t="s">
        <v>42</v>
      </c>
      <c r="D26" s="23">
        <f>24400+9000</f>
        <v>33400</v>
      </c>
      <c r="E26" s="7"/>
    </row>
    <row r="27" spans="1:5" ht="14.25" customHeight="1" x14ac:dyDescent="0.25">
      <c r="A27" s="20"/>
      <c r="B27" s="3" t="s">
        <v>13</v>
      </c>
      <c r="C27" s="4" t="s">
        <v>43</v>
      </c>
      <c r="D27" s="26">
        <f>SUM(D22:D26)</f>
        <v>846714.96</v>
      </c>
      <c r="E27" s="7"/>
    </row>
    <row r="28" spans="1:5" ht="14.25" customHeight="1" x14ac:dyDescent="0.25">
      <c r="A28" s="60" t="s">
        <v>44</v>
      </c>
      <c r="B28" s="61"/>
      <c r="C28" s="61"/>
      <c r="D28" s="62"/>
      <c r="E28" s="7"/>
    </row>
    <row r="29" spans="1:5" ht="33" customHeight="1" x14ac:dyDescent="0.25">
      <c r="A29" s="27" t="s">
        <v>45</v>
      </c>
      <c r="B29" s="13" t="s">
        <v>90</v>
      </c>
      <c r="C29" s="5" t="s">
        <v>68</v>
      </c>
      <c r="D29" s="21">
        <v>60000</v>
      </c>
      <c r="E29" s="7"/>
    </row>
    <row r="30" spans="1:5" ht="29.45" customHeight="1" x14ac:dyDescent="0.25">
      <c r="A30" s="27" t="s">
        <v>55</v>
      </c>
      <c r="B30" s="13" t="s">
        <v>87</v>
      </c>
      <c r="C30" s="6"/>
      <c r="D30" s="28">
        <f>70000+60000</f>
        <v>130000</v>
      </c>
      <c r="E30" s="14"/>
    </row>
    <row r="31" spans="1:5" ht="29.45" customHeight="1" x14ac:dyDescent="0.25">
      <c r="A31" s="27" t="s">
        <v>56</v>
      </c>
      <c r="B31" s="13" t="s">
        <v>86</v>
      </c>
      <c r="C31" s="6"/>
      <c r="D31" s="28">
        <v>30000</v>
      </c>
      <c r="E31" s="14"/>
    </row>
    <row r="32" spans="1:5" ht="29.45" customHeight="1" x14ac:dyDescent="0.25">
      <c r="A32" s="27" t="s">
        <v>67</v>
      </c>
      <c r="B32" s="13" t="s">
        <v>69</v>
      </c>
      <c r="C32" s="5" t="s">
        <v>73</v>
      </c>
      <c r="D32" s="24">
        <v>45000</v>
      </c>
      <c r="E32" s="14"/>
    </row>
    <row r="33" spans="1:5" ht="29.45" customHeight="1" x14ac:dyDescent="0.25">
      <c r="A33" s="27" t="s">
        <v>94</v>
      </c>
      <c r="B33" s="13" t="s">
        <v>95</v>
      </c>
      <c r="C33" s="5" t="s">
        <v>96</v>
      </c>
      <c r="D33" s="24">
        <v>12000</v>
      </c>
      <c r="E33" s="14"/>
    </row>
    <row r="34" spans="1:5" ht="14.25" customHeight="1" x14ac:dyDescent="0.25">
      <c r="A34" s="20"/>
      <c r="B34" s="3" t="s">
        <v>13</v>
      </c>
      <c r="C34" s="4" t="s">
        <v>46</v>
      </c>
      <c r="D34" s="26">
        <f>SUM(D29:D33)</f>
        <v>277000</v>
      </c>
      <c r="E34" s="7"/>
    </row>
    <row r="35" spans="1:5" ht="14.25" customHeight="1" x14ac:dyDescent="0.25">
      <c r="A35" s="60" t="s">
        <v>47</v>
      </c>
      <c r="B35" s="61"/>
      <c r="C35" s="61"/>
      <c r="D35" s="62"/>
      <c r="E35" s="7"/>
    </row>
    <row r="36" spans="1:5" ht="48.6" hidden="1" customHeight="1" x14ac:dyDescent="0.25">
      <c r="A36" s="29"/>
      <c r="B36" s="15"/>
      <c r="C36" s="11"/>
      <c r="D36" s="23"/>
      <c r="E36" s="7"/>
    </row>
    <row r="37" spans="1:5" ht="14.25" customHeight="1" x14ac:dyDescent="0.25">
      <c r="A37" s="41" t="s">
        <v>48</v>
      </c>
      <c r="B37" s="42" t="s">
        <v>74</v>
      </c>
      <c r="C37" s="43" t="s">
        <v>83</v>
      </c>
      <c r="D37" s="50">
        <f>30000*6</f>
        <v>180000</v>
      </c>
      <c r="E37" s="7"/>
    </row>
    <row r="38" spans="1:5" ht="36.75" customHeight="1" x14ac:dyDescent="0.25">
      <c r="A38" s="45" t="s">
        <v>49</v>
      </c>
      <c r="B38" s="15" t="s">
        <v>75</v>
      </c>
      <c r="C38" s="46" t="s">
        <v>76</v>
      </c>
      <c r="D38" s="47">
        <f>10*30000</f>
        <v>300000</v>
      </c>
      <c r="E38" s="48"/>
    </row>
    <row r="39" spans="1:5" ht="14.25" customHeight="1" x14ac:dyDescent="0.25">
      <c r="A39" s="45" t="s">
        <v>50</v>
      </c>
      <c r="B39" s="54" t="s">
        <v>51</v>
      </c>
      <c r="C39" s="55" t="s">
        <v>52</v>
      </c>
      <c r="D39" s="56">
        <f>(D11+D20+D27+D34+D36+D37+D38)*0.05</f>
        <v>145355.54019999999</v>
      </c>
      <c r="E39" s="49"/>
    </row>
    <row r="40" spans="1:5" ht="48.6" hidden="1" customHeight="1" x14ac:dyDescent="0.25">
      <c r="A40" s="51"/>
      <c r="B40" s="52"/>
      <c r="C40" s="53" t="s">
        <v>64</v>
      </c>
      <c r="D40" s="44"/>
      <c r="E40" s="7"/>
    </row>
    <row r="41" spans="1:5" ht="14.25" customHeight="1" x14ac:dyDescent="0.25">
      <c r="A41" s="20"/>
      <c r="B41" s="3" t="s">
        <v>13</v>
      </c>
      <c r="C41" s="4" t="s">
        <v>53</v>
      </c>
      <c r="D41" s="30">
        <f>SUM(D36:D40)</f>
        <v>625355.54019999993</v>
      </c>
      <c r="E41" s="7"/>
    </row>
    <row r="42" spans="1:5" ht="14.25" customHeight="1" x14ac:dyDescent="0.25">
      <c r="A42" s="20"/>
      <c r="B42" s="31"/>
      <c r="C42" s="31"/>
      <c r="D42" s="32"/>
      <c r="E42" s="7"/>
    </row>
    <row r="43" spans="1:5" ht="21.75" customHeight="1" thickBot="1" x14ac:dyDescent="0.3">
      <c r="A43" s="33"/>
      <c r="B43" s="34" t="s">
        <v>54</v>
      </c>
      <c r="C43" s="35"/>
      <c r="D43" s="36">
        <f>SUM(D11,D20,D27,D34,D41)</f>
        <v>3052466.3441999992</v>
      </c>
      <c r="E43" s="16"/>
    </row>
    <row r="44" spans="1:5" ht="7.5" customHeight="1" x14ac:dyDescent="0.25">
      <c r="E44" s="7"/>
    </row>
    <row r="45" spans="1:5" ht="32.450000000000003" customHeight="1" x14ac:dyDescent="0.25">
      <c r="A45" s="57" t="s">
        <v>58</v>
      </c>
      <c r="B45" s="57"/>
      <c r="C45" s="57"/>
      <c r="D45" s="57"/>
      <c r="E45" s="7"/>
    </row>
    <row r="46" spans="1:5" ht="15.6" customHeight="1" x14ac:dyDescent="0.25">
      <c r="A46" s="37"/>
      <c r="B46" s="38">
        <f>D43</f>
        <v>3052466.3441999992</v>
      </c>
      <c r="C46" s="37" t="s">
        <v>57</v>
      </c>
      <c r="D46" s="37"/>
      <c r="E46" s="7"/>
    </row>
    <row r="47" spans="1:5" ht="49.9" customHeight="1" x14ac:dyDescent="0.25">
      <c r="A47" s="57" t="s">
        <v>91</v>
      </c>
      <c r="B47" s="57"/>
      <c r="C47" s="57"/>
      <c r="D47" s="57"/>
      <c r="E47" s="7"/>
    </row>
    <row r="48" spans="1:5" ht="16.899999999999999" customHeight="1" x14ac:dyDescent="0.25">
      <c r="A48" s="39"/>
      <c r="B48" s="40">
        <f>MROUND(B46/218,5)</f>
        <v>14000</v>
      </c>
      <c r="C48" s="37" t="s">
        <v>57</v>
      </c>
      <c r="D48" s="39"/>
      <c r="E48" s="7"/>
    </row>
    <row r="49" spans="5:5" ht="14.25" customHeight="1" x14ac:dyDescent="0.25">
      <c r="E49" s="7"/>
    </row>
    <row r="50" spans="5:5" ht="14.25" customHeight="1" x14ac:dyDescent="0.25">
      <c r="E50" s="10"/>
    </row>
    <row r="51" spans="5:5" ht="14.25" customHeight="1" x14ac:dyDescent="0.25">
      <c r="E51" s="10"/>
    </row>
    <row r="52" spans="5:5" ht="14.25" customHeight="1" x14ac:dyDescent="0.25">
      <c r="E52" s="7"/>
    </row>
    <row r="53" spans="5:5" ht="14.25" customHeight="1" x14ac:dyDescent="0.25">
      <c r="E53" s="7"/>
    </row>
    <row r="54" spans="5:5" ht="14.25" customHeight="1" x14ac:dyDescent="0.25">
      <c r="E54" s="7"/>
    </row>
    <row r="55" spans="5:5" ht="14.25" customHeight="1" x14ac:dyDescent="0.25">
      <c r="E55" s="7"/>
    </row>
    <row r="56" spans="5:5" ht="14.25" customHeight="1" x14ac:dyDescent="0.25">
      <c r="E56" s="7"/>
    </row>
    <row r="57" spans="5:5" ht="14.25" customHeight="1" x14ac:dyDescent="0.25">
      <c r="E57" s="7"/>
    </row>
    <row r="58" spans="5:5" ht="14.25" customHeight="1" x14ac:dyDescent="0.25">
      <c r="E58" s="7"/>
    </row>
    <row r="59" spans="5:5" ht="14.25" customHeight="1" x14ac:dyDescent="0.25">
      <c r="E59" s="7"/>
    </row>
    <row r="60" spans="5:5" ht="14.25" customHeight="1" x14ac:dyDescent="0.25">
      <c r="E60" s="7"/>
    </row>
    <row r="61" spans="5:5" ht="14.25" customHeight="1" x14ac:dyDescent="0.25">
      <c r="E61" s="7"/>
    </row>
    <row r="62" spans="5:5" ht="14.25" customHeight="1" x14ac:dyDescent="0.25">
      <c r="E62" s="7"/>
    </row>
    <row r="63" spans="5:5" ht="14.25" customHeight="1" x14ac:dyDescent="0.25">
      <c r="E63" s="7"/>
    </row>
    <row r="64" spans="5:5" ht="14.25" customHeight="1" x14ac:dyDescent="0.25">
      <c r="E64" s="7"/>
    </row>
    <row r="65" spans="5:5" ht="14.25" customHeight="1" x14ac:dyDescent="0.25">
      <c r="E65" s="7"/>
    </row>
    <row r="66" spans="5:5" ht="14.25" customHeight="1" x14ac:dyDescent="0.25">
      <c r="E66" s="7"/>
    </row>
    <row r="67" spans="5:5" ht="14.25" customHeight="1" x14ac:dyDescent="0.25">
      <c r="E67" s="7"/>
    </row>
    <row r="68" spans="5:5" ht="14.25" customHeight="1" x14ac:dyDescent="0.25">
      <c r="E68" s="7"/>
    </row>
    <row r="69" spans="5:5" ht="14.25" customHeight="1" x14ac:dyDescent="0.25">
      <c r="E69" s="7"/>
    </row>
    <row r="70" spans="5:5" ht="14.25" customHeight="1" x14ac:dyDescent="0.25">
      <c r="E70" s="7"/>
    </row>
    <row r="71" spans="5:5" ht="14.25" customHeight="1" x14ac:dyDescent="0.25">
      <c r="E71" s="7"/>
    </row>
    <row r="72" spans="5:5" ht="14.25" customHeight="1" x14ac:dyDescent="0.25">
      <c r="E72" s="7"/>
    </row>
    <row r="73" spans="5:5" ht="14.25" customHeight="1" x14ac:dyDescent="0.25">
      <c r="E73" s="7"/>
    </row>
    <row r="74" spans="5:5" ht="14.25" customHeight="1" x14ac:dyDescent="0.25">
      <c r="E74" s="7"/>
    </row>
    <row r="75" spans="5:5" ht="14.25" customHeight="1" x14ac:dyDescent="0.25">
      <c r="E75" s="7"/>
    </row>
    <row r="76" spans="5:5" ht="14.25" customHeight="1" x14ac:dyDescent="0.25">
      <c r="E76" s="7"/>
    </row>
    <row r="77" spans="5:5" ht="14.25" customHeight="1" x14ac:dyDescent="0.25">
      <c r="E77" s="7"/>
    </row>
    <row r="78" spans="5:5" ht="14.25" customHeight="1" x14ac:dyDescent="0.25">
      <c r="E78" s="7"/>
    </row>
    <row r="79" spans="5:5" ht="14.25" customHeight="1" x14ac:dyDescent="0.25">
      <c r="E79" s="7"/>
    </row>
    <row r="80" spans="5:5" ht="14.25" customHeight="1" x14ac:dyDescent="0.25">
      <c r="E80" s="7"/>
    </row>
    <row r="81" spans="5:5" ht="14.25" customHeight="1" x14ac:dyDescent="0.25">
      <c r="E81" s="7"/>
    </row>
    <row r="82" spans="5:5" ht="14.25" customHeight="1" x14ac:dyDescent="0.25">
      <c r="E82" s="7"/>
    </row>
    <row r="83" spans="5:5" ht="14.25" customHeight="1" x14ac:dyDescent="0.25">
      <c r="E83" s="7"/>
    </row>
    <row r="84" spans="5:5" ht="14.25" customHeight="1" x14ac:dyDescent="0.25">
      <c r="E84" s="7"/>
    </row>
    <row r="85" spans="5:5" ht="14.25" customHeight="1" x14ac:dyDescent="0.25">
      <c r="E85" s="7"/>
    </row>
    <row r="86" spans="5:5" ht="14.25" customHeight="1" x14ac:dyDescent="0.25">
      <c r="E86" s="7"/>
    </row>
    <row r="87" spans="5:5" ht="14.25" customHeight="1" x14ac:dyDescent="0.25">
      <c r="E87" s="7"/>
    </row>
    <row r="88" spans="5:5" ht="14.25" customHeight="1" x14ac:dyDescent="0.25">
      <c r="E88" s="7"/>
    </row>
    <row r="89" spans="5:5" ht="14.25" customHeight="1" x14ac:dyDescent="0.25">
      <c r="E89" s="7"/>
    </row>
    <row r="90" spans="5:5" ht="14.25" customHeight="1" x14ac:dyDescent="0.25">
      <c r="E90" s="7"/>
    </row>
  </sheetData>
  <mergeCells count="9">
    <mergeCell ref="A47:D47"/>
    <mergeCell ref="A1:D1"/>
    <mergeCell ref="A35:D35"/>
    <mergeCell ref="A2:D2"/>
    <mergeCell ref="A4:D4"/>
    <mergeCell ref="A12:D12"/>
    <mergeCell ref="A21:D21"/>
    <mergeCell ref="A28:D28"/>
    <mergeCell ref="A45:D45"/>
  </mergeCells>
  <pageMargins left="0.56000000000000005" right="0.17" top="0.25" bottom="0.23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</vt:lpstr>
      <vt:lpstr>Смета!Область_печати</vt:lpstr>
    </vt:vector>
  </TitlesOfParts>
  <Company>Gazprom 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 Константин Владимирович</dc:creator>
  <cp:lastModifiedBy>User</cp:lastModifiedBy>
  <cp:lastPrinted>2023-06-12T11:57:33Z</cp:lastPrinted>
  <dcterms:created xsi:type="dcterms:W3CDTF">2016-08-02T06:10:30Z</dcterms:created>
  <dcterms:modified xsi:type="dcterms:W3CDTF">2026-05-23T13:44:17Z</dcterms:modified>
</cp:coreProperties>
</file>